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1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L65" i="18" l="1"/>
  <c r="M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R26" i="7"/>
  <c r="S26" i="7"/>
  <c r="T26" i="7"/>
  <c r="U26" i="7"/>
  <c r="V26" i="7"/>
  <c r="W26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6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J26" i="7"/>
  <c r="N26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L26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M26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K26" i="7"/>
  <c r="O26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H26" i="7"/>
  <c r="P26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I26" i="7"/>
  <c r="L12" i="7"/>
  <c r="H12" i="7"/>
  <c r="I11" i="7"/>
  <c r="F25" i="7"/>
  <c r="F23" i="7"/>
  <c r="F21" i="7"/>
  <c r="F19" i="7"/>
  <c r="F17" i="7"/>
  <c r="F15" i="7"/>
  <c r="F12" i="7"/>
  <c r="F26" i="7"/>
  <c r="F24" i="7"/>
  <c r="F22" i="7"/>
  <c r="F20" i="7"/>
  <c r="F18" i="7"/>
  <c r="F16" i="7"/>
  <c r="F14" i="7"/>
  <c r="F13" i="7"/>
  <c r="F11" i="7"/>
  <c r="M8" i="4"/>
  <c r="M7" i="4"/>
  <c r="D6" i="15"/>
  <c r="D6" i="7"/>
  <c r="Q18" i="7" l="1"/>
  <c r="Q13" i="7"/>
  <c r="Q15" i="7"/>
  <c r="Q11" i="7"/>
  <c r="Q20" i="7"/>
  <c r="Q12" i="7"/>
  <c r="Q26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<sst xmlns="http://schemas.openxmlformats.org/spreadsheetml/2006/main" count="1375" uniqueCount="679">
  <si>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</si>
  <si>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</si>
  <si>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</si>
  <si>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</si>
  <si>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</si>
  <si>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</si>
  <si>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</si>
  <si>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</si>
  <si>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</si>
  <si>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</si>
  <si>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</si>
  <si>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</si>
  <si>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</si>
  <si>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</si>
  <si>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</si>
  <si>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</si>
  <si>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</si>
  <si>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</si>
  <si>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</si>
  <si>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</si>
  <si>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</si>
  <si>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</si>
  <si>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</si>
  <si>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</si>
  <si>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</si>
  <si>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</si>
  <si>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</si>
  <si>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</si>
  <si>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</si>
  <si>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</si>
  <si>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</si>
  <si>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</si>
  <si>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</si>
  <si>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</si>
  <si>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</si>
  <si>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</si>
  <si>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</si>
  <si>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</si>
  <si>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</si>
  <si>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</si>
  <si>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</si>
  <si>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</si>
  <si>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</si>
  <si>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</si>
  <si>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</si>
  <si>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</si>
  <si>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</si>
  <si>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</si>
  <si>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</si>
  <si>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</si>
  <si>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</si>
  <si>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</si>
  <si>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</si>
  <si>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</si>
  <si>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</si>
  <si>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</si>
  <si>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</si>
  <si>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</si>
  <si>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</si>
  <si>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</si>
  <si>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</si>
  <si>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</si>
  <si>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</si>
  <si>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</si>
  <si>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</si>
  <si>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</si>
  <si>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</si>
  <si>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</si>
  <si>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</si>
  <si>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</si>
  <si>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</si>
  <si>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</si>
  <si>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</si>
  <si>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</si>
  <si>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</si>
  <si>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</si>
  <si>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</si>
  <si>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</si>
  <si>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</si>
  <si>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</si>
  <si>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</si>
  <si>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</si>
  <si>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</si>
  <si>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</si>
  <si>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</si>
  <si>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</si>
  <si>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</si>
  <si>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</si>
  <si>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</si>
  <si>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</si>
  <si>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</si>
  <si>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</si>
  <si>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</si>
  <si>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</si>
  <si>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</si>
  <si>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</si>
  <si>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</si>
  <si>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</si>
  <si>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</si>
  <si>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</si>
  <si>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</si>
  <si>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</si>
  <si>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</si>
  <si>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</si>
  <si>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</si>
  <si>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</si>
  <si>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</si>
  <si>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</si>
  <si>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</si>
  <si>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</si>
  <si>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</si>
  <si>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</si>
  <si>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</si>
  <si>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</si>
  <si>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</si>
  <si>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</si>
  <si>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</si>
  <si>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</si>
  <si>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</si>
  <si>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</si>
  <si>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</si>
  <si>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</si>
  <si>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</si>
  <si>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</si>
  <si>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</si>
  <si>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</si>
  <si>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</si>
  <si>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</si>
  <si>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</si>
  <si>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</si>
  <si>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</si>
  <si>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</si>
  <si>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</si>
  <si>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</si>
  <si>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</si>
  <si>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</si>
  <si>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</si>
  <si>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</si>
  <si>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</si>
  <si>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</si>
  <si>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</si>
  <si>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</si>
  <si>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</si>
  <si>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</si>
  <si>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</si>
  <si>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</si>
  <si>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</si>
  <si>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</si>
  <si>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</si>
  <si>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</si>
  <si>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</si>
  <si>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</si>
  <si>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</si>
  <si>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</si>
  <si>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</si>
  <si>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</si>
  <si>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</si>
  <si>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</si>
  <si>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</si>
  <si>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</si>
  <si>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</si>
  <si>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</si>
  <si>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</si>
  <si>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</si>
  <si>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</si>
  <si>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</si>
  <si>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</si>
  <si>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</si>
  <si>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</si>
  <si>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</si>
  <si>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</si>
  <si>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</si>
  <si>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</si>
  <si>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</si>
  <si>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</si>
  <si>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</si>
  <si>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</si>
  <si>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</si>
  <si>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</si>
  <si>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</si>
  <si>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</si>
  <si>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</si>
  <si>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</si>
  <si>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</si>
  <si>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</si>
  <si>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</si>
  <si>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</si>
  <si>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</si>
  <si>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</si>
  <si>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</si>
  <si>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</si>
  <si>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</si>
  <si>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</si>
  <si>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</si>
  <si>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</si>
  <si>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</si>
  <si>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</si>
  <si>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</si>
  <si>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</si>
  <si>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</si>
  <si>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</si>
  <si>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</si>
  <si>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</si>
  <si>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</si>
  <si>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</si>
  <si>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</si>
  <si>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</si>
  <si>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</si>
  <si>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</si>
  <si>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</si>
  <si>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</si>
  <si>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</si>
  <si>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</si>
  <si>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</si>
  <si>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</si>
  <si>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</si>
  <si>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</si>
  <si>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</si>
  <si>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</si>
  <si>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</si>
  <si>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</si>
  <si>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</si>
  <si>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</si>
  <si>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</si>
  <si>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</si>
  <si>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</si>
  <si>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</si>
  <si>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</si>
  <si>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</si>
  <si>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</si>
  <si>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</si>
  <si>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</si>
  <si>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</si>
  <si>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</si>
  <si>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</si>
  <si>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</si>
  <si>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</si>
  <si>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</si>
  <si>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</si>
  <si>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</si>
  <si>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</si>
  <si>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</si>
  <si>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</si>
  <si>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</si>
  <si>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</si>
  <si>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</si>
  <si>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</si>
  <si>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</si>
  <si>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</si>
  <si>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</si>
  <si>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</si>
  <si>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</si>
  <si>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</si>
  <si>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</si>
  <si>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</si>
  <si>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</si>
  <si>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</si>
  <si>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</si>
  <si>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</si>
  <si>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</si>
  <si>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</si>
  <si>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</si>
  <si>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</si>
  <si>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</si>
  <si>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</si>
  <si>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</si>
  <si>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</si>
  <si>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</si>
  <si>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</si>
  <si>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</si>
  <si>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</si>
  <si>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</si>
  <si>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</si>
  <si>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</si>
  <si>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</si>
  <si>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</si>
  <si>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</si>
  <si>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</si>
  <si>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</si>
  <si>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</si>
  <si>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</si>
  <si>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</si>
  <si>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</si>
  <si>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</si>
  <si>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</si>
  <si>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</si>
  <si>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</si>
  <si>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</si>
  <si>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</si>
  <si>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</si>
  <si>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</si>
  <si>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</si>
  <si>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</si>
  <si>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</si>
  <si>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</si>
  <si>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</si>
  <si>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</si>
  <si>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</si>
  <si>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</si>
  <si>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</si>
  <si>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</si>
  <si>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</si>
  <si>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</si>
  <si>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</si>
  <si>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</si>
  <si>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</si>
  <si>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</si>
  <si>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</si>
  <si>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</si>
  <si>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</si>
  <si>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</si>
  <si>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</si>
  <si>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</si>
  <si>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</si>
  <si>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</si>
  <si>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</si>
  <si>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</si>
  <si>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</si>
  <si>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</si>
  <si>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</si>
  <si>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</si>
  <si>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</si>
  <si>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</si>
  <si>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</si>
  <si>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</si>
  <si>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</si>
  <si>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</si>
  <si>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</si>
  <si>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</si>
  <si>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</si>
  <si>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</si>
  <si>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</si>
  <si>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</si>
  <si>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</si>
  <si>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</si>
  <si>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</si>
  <si>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</si>
  <si>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</si>
  <si>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</si>
  <si>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</si>
  <si>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</si>
  <si>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</si>
  <si>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</si>
  <si>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</si>
  <si>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</si>
  <si>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</si>
  <si>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</si>
  <si>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</si>
  <si>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</si>
  <si>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</si>
  <si>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</si>
  <si>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</si>
  <si>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</si>
  <si>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</si>
  <si>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</si>
  <si>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</si>
  <si>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</si>
  <si>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</si>
  <si>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</si>
  <si>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</si>
  <si>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</si>
  <si>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</si>
  <si>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</si>
  <si>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</si>
  <si>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</si>
  <si>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</si>
  <si>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</si>
  <si>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</si>
  <si>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</si>
  <si>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</si>
  <si>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</si>
  <si>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</si>
  <si>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</si>
  <si>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</si>
  <si>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</si>
  <si>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</si>
  <si>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</si>
  <si>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</si>
  <si>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</si>
  <si>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</si>
  <si>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</si>
  <si>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</si>
  <si>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</si>
  <si>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</si>
  <si>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</si>
  <si>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</si>
  <si>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</si>
  <si>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</si>
  <si>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</si>
  <si>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</si>
  <si>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</si>
  <si>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</si>
  <si>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</si>
  <si>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</si>
  <si>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</si>
  <si>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</si>
  <si>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</si>
  <si>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</si>
  <si>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</si>
  <si>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</si>
  <si>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</si>
  <si>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</si>
  <si>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</si>
  <si>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</si>
  <si>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</si>
  <si>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</si>
  <si>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</si>
  <si>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</si>
  <si>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</si>
  <si>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</si>
  <si>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</si>
  <si>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</si>
  <si>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</si>
  <si>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</si>
  <si>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</si>
  <si>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</si>
  <si>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</si>
  <si>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</si>
  <si>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</si>
  <si>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</si>
  <si>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</si>
  <si>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</si>
  <si>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</si>
  <si>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</si>
  <si>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</si>
  <si>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</si>
  <si>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</si>
  <si>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</si>
  <si>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</si>
  <si>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</si>
  <si>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</si>
  <si>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</si>
  <si>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</si>
  <si>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</si>
  <si>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</si>
  <si>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</si>
  <si>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</si>
  <si>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</si>
  <si>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</si>
  <si>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</si>
  <si>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</si>
  <si>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</si>
  <si>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</si>
  <si>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</si>
  <si>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</si>
  <si>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</si>
  <si>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</si>
  <si>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</si>
  <si>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</si>
  <si>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</si>
  <si>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</si>
  <si>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</si>
  <si>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</si>
  <si>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</si>
  <si>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</si>
  <si>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</si>
  <si>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</si>
  <si>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</si>
  <si>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</si>
  <si>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</si>
  <si>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</si>
  <si>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</si>
  <si>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</si>
  <si>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</si>
  <si>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</si>
  <si>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</si>
  <si>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</si>
  <si>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</si>
  <si>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</si>
  <si>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</si>
  <si>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</si>
  <si>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</si>
  <si>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</si>
  <si>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</si>
  <si>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</si>
  <si>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</si>
  <si>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</si>
  <si>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</si>
  <si>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</si>
  <si>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</si>
  <si>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</si>
  <si>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</si>
  <si>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</si>
  <si>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</si>
  <si>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</si>
  <si>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</si>
  <si>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</si>
  <si>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</si>
  <si>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</si>
  <si>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</si>
  <si>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</si>
  <si>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</si>
  <si>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</si>
  <si>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</si>
  <si>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</si>
  <si>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</si>
  <si>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</si>
  <si>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</si>
  <si>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</si>
  <si>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</si>
  <si>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</si>
  <si>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</si>
  <si>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</si>
  <si>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</si>
  <si>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</si>
  <si>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</si>
  <si>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</si>
  <si>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</si>
  <si>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</si>
  <si>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</si>
  <si>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</si>
  <si>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</si>
  <si>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</si>
  <si>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</si>
  <si>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</si>
  <si>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</si>
  <si>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</si>
  <si>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</si>
  <si>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</si>
  <si>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</si>
  <si>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</si>
  <si>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</si>
  <si>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</si>
  <si>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</si>
  <si>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</si>
  <si>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</si>
  <si>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</si>
  <si>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</si>
  <si>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</si>
  <si>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</si>
  <si>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</si>
  <si>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</si>
  <si>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</si>
  <si>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</si>
  <si>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</si>
  <si>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</si>
  <si>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</si>
  <si>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</si>
  <si>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</si>
  <si>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</si>
  <si>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</si>
  <si>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</si>
  <si>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</si>
  <si>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</si>
  <si>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</si>
  <si>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</si>
  <si>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</si>
  <si>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</si>
  <si>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</si>
  <si>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</si>
  <si>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</si>
  <si>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</si>
  <si>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</si>
  <si>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</si>
  <si>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</si>
  <si>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</si>
  <si>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</si>
  <si>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</si>
  <si>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</si>
  <si>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</si>
  <si>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</si>
  <si>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</si>
  <si>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</si>
  <si>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</si>
  <si>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</si>
  <si>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</si>
  <si>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</si>
  <si>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</si>
  <si>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</si>
  <si>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</si>
  <si>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</si>
  <si>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</si>
  <si>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</si>
  <si>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</si>
  <si>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</si>
  <si>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</si>
  <si>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</si>
  <si>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</si>
  <si>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</si>
  <si>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</si>
  <si>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</si>
  <si>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</si>
  <si>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</si>
  <si>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</si>
  <si>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</si>
  <si>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</si>
  <si>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</si>
  <si>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</si>
  <si>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</si>
  <si>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</si>
  <si>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</si>
  <si>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</si>
  <si>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</si>
  <si>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</si>
  <si>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</si>
  <si>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</si>
  <si>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</si>
  <si>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</si>
  <si>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</si>
  <si>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</si>
  <si>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</si>
  <si>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</si>
  <si>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</si>
  <si>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</si>
  <si>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</si>
  <si>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</si>
  <si>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</si>
  <si>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</si>
  <si>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</si>
  <si>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</si>
  <si>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</si>
  <si>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</si>
  <si>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</si>
  <si>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</si>
  <si>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</si>
  <si>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</si>
  <si>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</si>
  <si>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</si>
  <si>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</si>
  <si>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</si>
  <si>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</si>
  <si>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</si>
  <si>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</si>
  <si>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</si>
  <si>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</si>
  <si>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</si>
  <si>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</si>
  <si>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</si>
  <si>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</si>
  <si>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</si>
  <si>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</si>
  <si>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</si>
  <si>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</si>
  <si>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</si>
  <si>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</si>
  <si>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</si>
  <si>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</si>
  <si>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</si>
  <si>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</si>
  <si>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</si>
  <si>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</si>
  <si>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</si>
  <si>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</si>
  <si>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</si>
  <si>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</si>
  <si>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</si>
  <si>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</si>
  <si>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</si>
  <si>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</si>
  <si>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</si>
  <si>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</si>
  <si>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</si>
  <si>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</si>
  <si>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</si>
  <si>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</si>
  <si>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</si>
  <si>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05032/897-590   … -593</t>
  </si>
  <si>
    <t>gesamtes Netzgebiet</t>
  </si>
  <si>
    <t>DE_HEF04</t>
  </si>
  <si>
    <t>DE_HMF04</t>
  </si>
  <si>
    <t>DE_GMK04</t>
  </si>
  <si>
    <t>DE_GHA04</t>
  </si>
  <si>
    <t>DE_GKO04</t>
  </si>
  <si>
    <t>DE_GBD04</t>
  </si>
  <si>
    <t>DE_GGA04</t>
  </si>
  <si>
    <t>DE_GBH04</t>
  </si>
  <si>
    <t>DE_GWA04</t>
  </si>
  <si>
    <t>DE_GHD04</t>
  </si>
  <si>
    <t>DE_GGB04</t>
  </si>
  <si>
    <t>DE_GPD04</t>
  </si>
  <si>
    <t>DE_GBA04</t>
  </si>
  <si>
    <t>DE_GMF04</t>
  </si>
  <si>
    <t>Stadtwerke Wunstorf GmbH &amp; Co. KG</t>
  </si>
  <si>
    <t>9870083300003</t>
  </si>
  <si>
    <t>An der Nonnenwiese 7</t>
  </si>
  <si>
    <t>Wunstorf</t>
  </si>
  <si>
    <t>emb@stadtwerke-wunstorf.de</t>
  </si>
  <si>
    <t>NCLN007008330000</t>
  </si>
  <si>
    <t>GASPOOLNL7008331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</si>
</sst>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L1" sqref="L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9" sqref="D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42191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42370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672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2" t="s">
        <v>673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674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31515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675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/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676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656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503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396</v>
      </c>
      <c r="D29" s="45"/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" zoomScale="80" zoomScaleNormal="80" workbookViewId="0">
      <selection activeCell="E22" sqref="E22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Wunstorf GmbH &amp; Co. KG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9870083300003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42370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618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 t="s">
        <v>677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678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575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578</v>
      </c>
      <c r="D26" s="42" t="s">
        <v>136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577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549</v>
      </c>
      <c r="C35" s="24" t="s">
        <v>497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550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367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657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opLeftCell="A28" zoomScale="70" zoomScaleNormal="70" workbookViewId="0">
      <selection activeCell="F18" sqref="F1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Stadtwerke Wunstorf GmbH &amp; Co. KG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9870083300003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42370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gesamtes Netzgebiet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527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5:N26 E56:N60 E22:F22 I22:N22 F52 F62 G24:N24 G70:N70 E32:N34 E69:N6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Stadtwerke Wunstorf GmbH &amp; Co. KG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9870083300003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42370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585</v>
      </c>
      <c r="D13" s="341"/>
      <c r="E13" s="341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450</v>
      </c>
      <c r="D14" s="342"/>
      <c r="E14" s="89" t="s">
        <v>451</v>
      </c>
      <c r="F14" s="263" t="s">
        <v>85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2" t="s">
        <v>388</v>
      </c>
      <c r="D15" s="342"/>
      <c r="E15" s="89" t="s">
        <v>451</v>
      </c>
      <c r="F15" s="263" t="s">
        <v>71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527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3" t="s">
        <v>580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opLeftCell="A11" zoomScale="80" zoomScaleNormal="80" workbookViewId="0">
      <selection activeCell="F29" sqref="F29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1:26" ht="75" customHeight="1" thickBot="1"/>
    <row r="2" spans="1:26" ht="23.25">
      <c r="B2" s="129" t="s">
        <v>365</v>
      </c>
    </row>
    <row r="3" spans="1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1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1:26">
      <c r="B5" s="130"/>
      <c r="C5" s="53" t="s">
        <v>370</v>
      </c>
      <c r="D5" s="54" t="str">
        <f>Netzbetreiber!$D$9</f>
        <v>Stadtwerke Wunstorf GmbH &amp; Co. KG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1:26">
      <c r="B6" s="130"/>
      <c r="C6" s="53" t="s">
        <v>337</v>
      </c>
      <c r="D6" s="54" t="str">
        <f>Netzbetreiber!$D$28</f>
        <v>Angaben gelten für alle Netzgebiete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26">
      <c r="B7" s="130"/>
      <c r="C7" s="55" t="s">
        <v>489</v>
      </c>
      <c r="D7" s="54" t="str">
        <f>Netzbetreiber!$D$11</f>
        <v>9870083300003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1:26">
      <c r="B8" s="130"/>
      <c r="C8" s="53" t="s">
        <v>133</v>
      </c>
      <c r="D8" s="52">
        <f>Netzbetreiber!$D$6</f>
        <v>42370</v>
      </c>
      <c r="E8" s="130"/>
      <c r="F8" s="130"/>
      <c r="H8" s="128" t="s">
        <v>497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1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1:26" ht="45.7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1:26" ht="15.75" thickBot="1">
      <c r="B11" s="139" t="s">
        <v>498</v>
      </c>
      <c r="C11" s="140" t="s">
        <v>511</v>
      </c>
      <c r="D11" s="294" t="s">
        <v>247</v>
      </c>
      <c r="E11" s="164" t="s">
        <v>584</v>
      </c>
      <c r="F11" s="296" t="str">
        <f>VLOOKUP($E11,'BDEW-Standard'!$B$3:$M$158,F$9,0)</f>
        <v>D23</v>
      </c>
      <c r="H11" s="167">
        <f>ROUND(VLOOKUP($E11,'BDEW-Standard'!$B$3:$M$158,H$9,0),7)</f>
        <v>2.3877617999999998</v>
      </c>
      <c r="I11" s="167">
        <f>ROUND(VLOOKUP($E11,'BDEW-Standard'!$B$3:$M$158,I$9,0),7)</f>
        <v>-34.721360500000003</v>
      </c>
      <c r="J11" s="167">
        <f>ROUND(VLOOKUP($E11,'BDEW-Standard'!$B$3:$M$158,J$9,0),7)</f>
        <v>5.8164303999999998</v>
      </c>
      <c r="K11" s="167">
        <f>ROUND(VLOOKUP($E11,'BDEW-Standard'!$B$3:$M$158,K$9,0),7)</f>
        <v>0.12081939999999999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1.0365184142102302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1:26">
      <c r="B12" s="141">
        <v>1</v>
      </c>
      <c r="C12" s="142" t="str">
        <f t="shared" ref="C12:C41" si="0">$D$6</f>
        <v>Angaben gelten für alle Netzgebiete</v>
      </c>
      <c r="D12" s="62" t="s">
        <v>247</v>
      </c>
      <c r="E12" s="165" t="s">
        <v>670</v>
      </c>
      <c r="F12" s="297" t="str">
        <f>VLOOKUP($E12,'BDEW-Standard'!$B$3:$M$94,F$9,0)</f>
        <v>BA4</v>
      </c>
      <c r="H12" s="274">
        <f>ROUND(VLOOKUP($E12,'BDEW-Standard'!$B$3:$M$94,H$9,0),7)</f>
        <v>0.93158890000000005</v>
      </c>
      <c r="I12" s="274">
        <f>ROUND(VLOOKUP($E12,'BDEW-Standard'!$B$3:$M$94,I$9,0),7)</f>
        <v>-33.35</v>
      </c>
      <c r="J12" s="274">
        <f>ROUND(VLOOKUP($E12,'BDEW-Standard'!$B$3:$M$94,J$9,0),7)</f>
        <v>5.7212303000000002</v>
      </c>
      <c r="K12" s="274">
        <f>ROUND(VLOOKUP($E12,'BDEW-Standard'!$B$3:$M$94,K$9,0),7)</f>
        <v>0.66564939999999995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6" si="1">($H12/(1+($I12/($Q$9-$L12))^$J12)+$K12)+MAX($M12*$Q$9+$N12,$O12*$Q$9+$P12)</f>
        <v>1.0766391850538448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1:26" s="143" customFormat="1">
      <c r="A13" s="143">
        <v>1</v>
      </c>
      <c r="B13" s="144">
        <v>2</v>
      </c>
      <c r="C13" s="145" t="str">
        <f t="shared" si="0"/>
        <v>Angaben gelten für alle Netzgebiete</v>
      </c>
      <c r="D13" s="62" t="s">
        <v>247</v>
      </c>
      <c r="E13" s="165" t="s">
        <v>663</v>
      </c>
      <c r="F13" s="297" t="str">
        <f>VLOOKUP($E13,'BDEW-Standard'!$B$3:$M$94,F$9,0)</f>
        <v>BD4</v>
      </c>
      <c r="H13" s="274">
        <f>ROUND(VLOOKUP($E13,'BDEW-Standard'!$B$3:$M$94,H$9,0),7)</f>
        <v>3.75</v>
      </c>
      <c r="I13" s="274">
        <f>ROUND(VLOOKUP($E13,'BDEW-Standard'!$B$3:$M$94,I$9,0),7)</f>
        <v>-37.5</v>
      </c>
      <c r="J13" s="274">
        <f>ROUND(VLOOKUP($E13,'BDEW-Standard'!$B$3:$M$94,J$9,0),7)</f>
        <v>6.8</v>
      </c>
      <c r="K13" s="274">
        <f>ROUND(VLOOKUP($E13,'BDEW-Standard'!$B$3:$M$94,K$9,0),7)</f>
        <v>6.0911300000000002E-2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1.0126136468627658</v>
      </c>
      <c r="R13" s="275">
        <f>ROUND(VLOOKUP(MID($E13,4,3),'Wochentag F(WT)'!$B$7:$J$22,R$9,0),4)</f>
        <v>1.1052</v>
      </c>
      <c r="S13" s="275">
        <f>ROUND(VLOOKUP(MID($E13,4,3),'Wochentag F(WT)'!$B$7:$J$22,S$9,0),4)</f>
        <v>1.0857000000000001</v>
      </c>
      <c r="T13" s="275">
        <f>ROUND(VLOOKUP(MID($E13,4,3),'Wochentag F(WT)'!$B$7:$J$22,T$9,0),4)</f>
        <v>1.0378000000000001</v>
      </c>
      <c r="U13" s="275">
        <f>ROUND(VLOOKUP(MID($E13,4,3),'Wochentag F(WT)'!$B$7:$J$22,U$9,0),4)</f>
        <v>1.0622</v>
      </c>
      <c r="V13" s="275">
        <f>ROUND(VLOOKUP(MID($E13,4,3),'Wochentag F(WT)'!$B$7:$J$22,V$9,0),4)</f>
        <v>1.0266</v>
      </c>
      <c r="W13" s="275">
        <f>ROUND(VLOOKUP(MID($E13,4,3),'Wochentag F(WT)'!$B$7:$J$22,W$9,0),4)</f>
        <v>0.76290000000000002</v>
      </c>
      <c r="X13" s="276">
        <f t="shared" ref="X13:X26" si="2">7-SUM(R13:W13)</f>
        <v>0.91959999999999997</v>
      </c>
      <c r="Y13" s="293"/>
      <c r="Z13" s="211"/>
    </row>
    <row r="14" spans="1:26" s="143" customFormat="1">
      <c r="B14" s="144">
        <v>3</v>
      </c>
      <c r="C14" s="145" t="str">
        <f t="shared" si="0"/>
        <v>Angaben gelten für alle Netzgebiete</v>
      </c>
      <c r="D14" s="62" t="s">
        <v>247</v>
      </c>
      <c r="E14" s="165" t="s">
        <v>665</v>
      </c>
      <c r="F14" s="297" t="str">
        <f>VLOOKUP($E14,'BDEW-Standard'!$B$3:$M$94,F$9,0)</f>
        <v>BH4</v>
      </c>
      <c r="H14" s="274">
        <f>ROUND(VLOOKUP($E14,'BDEW-Standard'!$B$3:$M$94,H$9,0),7)</f>
        <v>2.4595180999999999</v>
      </c>
      <c r="I14" s="274">
        <f>ROUND(VLOOKUP($E14,'BDEW-Standard'!$B$3:$M$94,I$9,0),7)</f>
        <v>-35.253212400000002</v>
      </c>
      <c r="J14" s="274">
        <f>ROUND(VLOOKUP($E14,'BDEW-Standard'!$B$3:$M$94,J$9,0),7)</f>
        <v>6.0587001000000003</v>
      </c>
      <c r="K14" s="274">
        <f>ROUND(VLOOKUP($E14,'BDEW-Standard'!$B$3:$M$94,K$9,0),7)</f>
        <v>0.16473699999999999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1.043802057143173</v>
      </c>
      <c r="R14" s="275">
        <f>ROUND(VLOOKUP(MID($E14,4,3),'Wochentag F(WT)'!$B$7:$J$22,R$9,0),4)</f>
        <v>0.97670000000000001</v>
      </c>
      <c r="S14" s="275">
        <f>ROUND(VLOOKUP(MID($E14,4,3),'Wochentag F(WT)'!$B$7:$J$22,S$9,0),4)</f>
        <v>1.0388999999999999</v>
      </c>
      <c r="T14" s="275">
        <f>ROUND(VLOOKUP(MID($E14,4,3),'Wochentag F(WT)'!$B$7:$J$22,T$9,0),4)</f>
        <v>1.0027999999999999</v>
      </c>
      <c r="U14" s="275">
        <f>ROUND(VLOOKUP(MID($E14,4,3),'Wochentag F(WT)'!$B$7:$J$22,U$9,0),4)</f>
        <v>1.0162</v>
      </c>
      <c r="V14" s="275">
        <f>ROUND(VLOOKUP(MID($E14,4,3),'Wochentag F(WT)'!$B$7:$J$22,V$9,0),4)</f>
        <v>1.0024</v>
      </c>
      <c r="W14" s="275">
        <f>ROUND(VLOOKUP(MID($E14,4,3),'Wochentag F(WT)'!$B$7:$J$22,W$9,0),4)</f>
        <v>1.0043</v>
      </c>
      <c r="X14" s="276">
        <f t="shared" si="2"/>
        <v>0.95870000000000122</v>
      </c>
      <c r="Y14" s="293"/>
      <c r="Z14" s="211"/>
    </row>
    <row r="15" spans="1:26" s="143" customFormat="1">
      <c r="B15" s="144">
        <v>4</v>
      </c>
      <c r="C15" s="145" t="str">
        <f t="shared" si="0"/>
        <v>Angaben gelten für alle Netzgebiete</v>
      </c>
      <c r="D15" s="62" t="s">
        <v>247</v>
      </c>
      <c r="E15" s="165" t="s">
        <v>658</v>
      </c>
      <c r="F15" s="297" t="str">
        <f>VLOOKUP($E15,'BDEW-Standard'!$B$3:$M$94,F$9,0)</f>
        <v>D14</v>
      </c>
      <c r="H15" s="274">
        <f>ROUND(VLOOKUP($E15,'BDEW-Standard'!$B$3:$M$94,H$9,0),7)</f>
        <v>3.1850190999999999</v>
      </c>
      <c r="I15" s="274">
        <f>ROUND(VLOOKUP($E15,'BDEW-Standard'!$B$3:$M$94,I$9,0),7)</f>
        <v>-37.412415500000002</v>
      </c>
      <c r="J15" s="274">
        <f>ROUND(VLOOKUP($E15,'BDEW-Standard'!$B$3:$M$94,J$9,0),7)</f>
        <v>6.1723179000000004</v>
      </c>
      <c r="K15" s="274">
        <f>ROUND(VLOOKUP($E15,'BDEW-Standard'!$B$3:$M$94,K$9,0),7)</f>
        <v>7.6109599999999999E-2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0.95508749343949439</v>
      </c>
      <c r="R15" s="275">
        <f>ROUND(VLOOKUP(MID($E15,4,3),'Wochentag F(WT)'!$B$7:$J$22,R$9,0),4)</f>
        <v>1</v>
      </c>
      <c r="S15" s="275">
        <f>ROUND(VLOOKUP(MID($E15,4,3),'Wochentag F(WT)'!$B$7:$J$22,S$9,0),4)</f>
        <v>1</v>
      </c>
      <c r="T15" s="275">
        <f>ROUND(VLOOKUP(MID($E15,4,3),'Wochentag F(WT)'!$B$7:$J$22,T$9,0),4)</f>
        <v>1</v>
      </c>
      <c r="U15" s="275">
        <f>ROUND(VLOOKUP(MID($E15,4,3),'Wochentag F(WT)'!$B$7:$J$22,U$9,0),4)</f>
        <v>1</v>
      </c>
      <c r="V15" s="275">
        <f>ROUND(VLOOKUP(MID($E15,4,3),'Wochentag F(WT)'!$B$7:$J$22,V$9,0),4)</f>
        <v>1</v>
      </c>
      <c r="W15" s="275">
        <f>ROUND(VLOOKUP(MID($E15,4,3),'Wochentag F(WT)'!$B$7:$J$22,W$9,0),4)</f>
        <v>1</v>
      </c>
      <c r="X15" s="276">
        <f t="shared" si="2"/>
        <v>1</v>
      </c>
      <c r="Y15" s="293"/>
      <c r="Z15" s="211"/>
    </row>
    <row r="16" spans="1:26" s="143" customFormat="1">
      <c r="B16" s="144">
        <v>5</v>
      </c>
      <c r="C16" s="145" t="str">
        <f t="shared" si="0"/>
        <v>Angaben gelten für alle Netzgebiete</v>
      </c>
      <c r="D16" s="62" t="s">
        <v>247</v>
      </c>
      <c r="E16" s="165" t="s">
        <v>659</v>
      </c>
      <c r="F16" s="297" t="str">
        <f>VLOOKUP($E16,'BDEW-Standard'!$B$3:$M$94,F$9,0)</f>
        <v>D24</v>
      </c>
      <c r="H16" s="274">
        <f>ROUND(VLOOKUP($E16,'BDEW-Standard'!$B$3:$M$94,H$9,0),7)</f>
        <v>2.5187775000000001</v>
      </c>
      <c r="I16" s="274">
        <f>ROUND(VLOOKUP($E16,'BDEW-Standard'!$B$3:$M$94,I$9,0),7)</f>
        <v>-35.033375399999997</v>
      </c>
      <c r="J16" s="274">
        <f>ROUND(VLOOKUP($E16,'BDEW-Standard'!$B$3:$M$94,J$9,0),7)</f>
        <v>6.2240634000000004</v>
      </c>
      <c r="K16" s="274">
        <f>ROUND(VLOOKUP($E16,'BDEW-Standard'!$B$3:$M$94,K$9,0),7)</f>
        <v>0.10107820000000001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1.0146273685996503</v>
      </c>
      <c r="R16" s="275">
        <f>ROUND(VLOOKUP(MID($E16,4,3),'Wochentag F(WT)'!$B$7:$J$22,R$9,0),4)</f>
        <v>1</v>
      </c>
      <c r="S16" s="275">
        <f>ROUND(VLOOKUP(MID($E16,4,3),'Wochentag F(WT)'!$B$7:$J$22,S$9,0),4)</f>
        <v>1</v>
      </c>
      <c r="T16" s="275">
        <f>ROUND(VLOOKUP(MID($E16,4,3),'Wochentag F(WT)'!$B$7:$J$22,T$9,0),4)</f>
        <v>1</v>
      </c>
      <c r="U16" s="275">
        <f>ROUND(VLOOKUP(MID($E16,4,3),'Wochentag F(WT)'!$B$7:$J$22,U$9,0),4)</f>
        <v>1</v>
      </c>
      <c r="V16" s="275">
        <f>ROUND(VLOOKUP(MID($E16,4,3),'Wochentag F(WT)'!$B$7:$J$22,V$9,0),4)</f>
        <v>1</v>
      </c>
      <c r="W16" s="275">
        <f>ROUND(VLOOKUP(MID($E16,4,3),'Wochentag F(WT)'!$B$7:$J$22,W$9,0),4)</f>
        <v>1</v>
      </c>
      <c r="X16" s="276">
        <f t="shared" si="2"/>
        <v>1</v>
      </c>
      <c r="Y16" s="293"/>
      <c r="Z16" s="211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247</v>
      </c>
      <c r="E17" s="165" t="s">
        <v>664</v>
      </c>
      <c r="F17" s="297" t="str">
        <f>VLOOKUP($E17,'BDEW-Standard'!$B$3:$M$94,F$9,0)</f>
        <v>GA4</v>
      </c>
      <c r="H17" s="274">
        <f>ROUND(VLOOKUP($E17,'BDEW-Standard'!$B$3:$M$94,H$9,0),7)</f>
        <v>2.8195655999999998</v>
      </c>
      <c r="I17" s="274">
        <f>ROUND(VLOOKUP($E17,'BDEW-Standard'!$B$3:$M$94,I$9,0),7)</f>
        <v>-36</v>
      </c>
      <c r="J17" s="274">
        <f>ROUND(VLOOKUP($E17,'BDEW-Standard'!$B$3:$M$94,J$9,0),7)</f>
        <v>7.7368518000000002</v>
      </c>
      <c r="K17" s="274">
        <f>ROUND(VLOOKUP($E17,'BDEW-Standard'!$B$3:$M$94,K$9,0),7)</f>
        <v>0.157281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0.96576337685759206</v>
      </c>
      <c r="R17" s="275">
        <f>ROUND(VLOOKUP(MID($E17,4,3),'Wochentag F(WT)'!$B$7:$J$22,R$9,0),4)</f>
        <v>0.93220000000000003</v>
      </c>
      <c r="S17" s="275">
        <f>ROUND(VLOOKUP(MID($E17,4,3),'Wochentag F(WT)'!$B$7:$J$22,S$9,0),4)</f>
        <v>0.98939999999999995</v>
      </c>
      <c r="T17" s="275">
        <f>ROUND(VLOOKUP(MID($E17,4,3),'Wochentag F(WT)'!$B$7:$J$22,T$9,0),4)</f>
        <v>1.0033000000000001</v>
      </c>
      <c r="U17" s="275">
        <f>ROUND(VLOOKUP(MID($E17,4,3),'Wochentag F(WT)'!$B$7:$J$22,U$9,0),4)</f>
        <v>1.0108999999999999</v>
      </c>
      <c r="V17" s="275">
        <f>ROUND(VLOOKUP(MID($E17,4,3),'Wochentag F(WT)'!$B$7:$J$22,V$9,0),4)</f>
        <v>1.018</v>
      </c>
      <c r="W17" s="275">
        <f>ROUND(VLOOKUP(MID($E17,4,3),'Wochentag F(WT)'!$B$7:$J$22,W$9,0),4)</f>
        <v>1.0356000000000001</v>
      </c>
      <c r="X17" s="276">
        <f t="shared" si="2"/>
        <v>1.0106000000000002</v>
      </c>
      <c r="Y17" s="293"/>
      <c r="Z17" s="211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247</v>
      </c>
      <c r="E18" s="165" t="s">
        <v>668</v>
      </c>
      <c r="F18" s="297" t="str">
        <f>VLOOKUP($E18,'BDEW-Standard'!$B$3:$M$94,F$9,0)</f>
        <v>GB4</v>
      </c>
      <c r="H18" s="274">
        <f>ROUND(VLOOKUP($E18,'BDEW-Standard'!$B$3:$M$94,H$9,0),7)</f>
        <v>3.6017736</v>
      </c>
      <c r="I18" s="274">
        <f>ROUND(VLOOKUP($E18,'BDEW-Standard'!$B$3:$M$94,I$9,0),7)</f>
        <v>-37.882536799999997</v>
      </c>
      <c r="J18" s="274">
        <f>ROUND(VLOOKUP($E18,'BDEW-Standard'!$B$3:$M$94,J$9,0),7)</f>
        <v>6.9836070000000001</v>
      </c>
      <c r="K18" s="274">
        <f>ROUND(VLOOKUP($E18,'BDEW-Standard'!$B$3:$M$94,K$9,0),7)</f>
        <v>5.4826199999999999E-2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0.90239375975311864</v>
      </c>
      <c r="R18" s="275">
        <f>ROUND(VLOOKUP(MID($E18,4,3),'Wochentag F(WT)'!$B$7:$J$22,R$9,0),4)</f>
        <v>0.98970000000000002</v>
      </c>
      <c r="S18" s="275">
        <f>ROUND(VLOOKUP(MID($E18,4,3),'Wochentag F(WT)'!$B$7:$J$22,S$9,0),4)</f>
        <v>0.9627</v>
      </c>
      <c r="T18" s="275">
        <f>ROUND(VLOOKUP(MID($E18,4,3),'Wochentag F(WT)'!$B$7:$J$22,T$9,0),4)</f>
        <v>1.0507</v>
      </c>
      <c r="U18" s="275">
        <f>ROUND(VLOOKUP(MID($E18,4,3),'Wochentag F(WT)'!$B$7:$J$22,U$9,0),4)</f>
        <v>1.0551999999999999</v>
      </c>
      <c r="V18" s="275">
        <f>ROUND(VLOOKUP(MID($E18,4,3),'Wochentag F(WT)'!$B$7:$J$22,V$9,0),4)</f>
        <v>1.0297000000000001</v>
      </c>
      <c r="W18" s="275">
        <f>ROUND(VLOOKUP(MID($E18,4,3),'Wochentag F(WT)'!$B$7:$J$22,W$9,0),4)</f>
        <v>0.97670000000000001</v>
      </c>
      <c r="X18" s="276">
        <f t="shared" si="2"/>
        <v>0.9352999999999998</v>
      </c>
      <c r="Y18" s="293"/>
      <c r="Z18" s="211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247</v>
      </c>
      <c r="E19" s="165" t="s">
        <v>661</v>
      </c>
      <c r="F19" s="297" t="str">
        <f>VLOOKUP($E19,'BDEW-Standard'!$B$3:$M$94,F$9,0)</f>
        <v>HA4</v>
      </c>
      <c r="H19" s="274">
        <f>ROUND(VLOOKUP($E19,'BDEW-Standard'!$B$3:$M$94,H$9,0),7)</f>
        <v>4.0196902000000003</v>
      </c>
      <c r="I19" s="274">
        <f>ROUND(VLOOKUP($E19,'BDEW-Standard'!$B$3:$M$94,I$9,0),7)</f>
        <v>-37.828203700000003</v>
      </c>
      <c r="J19" s="274">
        <f>ROUND(VLOOKUP($E19,'BDEW-Standard'!$B$3:$M$94,J$9,0),7)</f>
        <v>8.1593368999999996</v>
      </c>
      <c r="K19" s="274">
        <f>ROUND(VLOOKUP($E19,'BDEW-Standard'!$B$3:$M$94,K$9,0),7)</f>
        <v>4.72845E-2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0.86486713303260787</v>
      </c>
      <c r="R19" s="275">
        <f>ROUND(VLOOKUP(MID($E19,4,3),'Wochentag F(WT)'!$B$7:$J$22,R$9,0),4)</f>
        <v>1.0358000000000001</v>
      </c>
      <c r="S19" s="275">
        <f>ROUND(VLOOKUP(MID($E19,4,3),'Wochentag F(WT)'!$B$7:$J$22,S$9,0),4)</f>
        <v>1.0232000000000001</v>
      </c>
      <c r="T19" s="275">
        <f>ROUND(VLOOKUP(MID($E19,4,3),'Wochentag F(WT)'!$B$7:$J$22,T$9,0),4)</f>
        <v>1.0251999999999999</v>
      </c>
      <c r="U19" s="275">
        <f>ROUND(VLOOKUP(MID($E19,4,3),'Wochentag F(WT)'!$B$7:$J$22,U$9,0),4)</f>
        <v>1.0295000000000001</v>
      </c>
      <c r="V19" s="275">
        <f>ROUND(VLOOKUP(MID($E19,4,3),'Wochentag F(WT)'!$B$7:$J$22,V$9,0),4)</f>
        <v>1.0253000000000001</v>
      </c>
      <c r="W19" s="275">
        <f>ROUND(VLOOKUP(MID($E19,4,3),'Wochentag F(WT)'!$B$7:$J$22,W$9,0),4)</f>
        <v>0.96750000000000003</v>
      </c>
      <c r="X19" s="276">
        <f t="shared" si="2"/>
        <v>0.89350000000000041</v>
      </c>
      <c r="Y19" s="293"/>
      <c r="Z19" s="211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247</v>
      </c>
      <c r="E20" s="165" t="s">
        <v>667</v>
      </c>
      <c r="F20" s="297" t="str">
        <f>VLOOKUP($E20,'BDEW-Standard'!$B$3:$M$94,F$9,0)</f>
        <v>HD4</v>
      </c>
      <c r="H20" s="274">
        <f>ROUND(VLOOKUP($E20,'BDEW-Standard'!$B$3:$M$94,H$9,0),7)</f>
        <v>3.0084346000000002</v>
      </c>
      <c r="I20" s="274">
        <f>ROUND(VLOOKUP($E20,'BDEW-Standard'!$B$3:$M$94,I$9,0),7)</f>
        <v>-36.607845300000001</v>
      </c>
      <c r="J20" s="274">
        <f>ROUND(VLOOKUP($E20,'BDEW-Standard'!$B$3:$M$94,J$9,0),7)</f>
        <v>7.3211870000000001</v>
      </c>
      <c r="K20" s="274">
        <f>ROUND(VLOOKUP($E20,'BDEW-Standard'!$B$3:$M$94,K$9,0),7)</f>
        <v>0.15496599999999999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0.97302438504000599</v>
      </c>
      <c r="R20" s="275">
        <f>ROUND(VLOOKUP(MID($E20,4,3),'Wochentag F(WT)'!$B$7:$J$22,R$9,0),4)</f>
        <v>1.03</v>
      </c>
      <c r="S20" s="275">
        <f>ROUND(VLOOKUP(MID($E20,4,3),'Wochentag F(WT)'!$B$7:$J$22,S$9,0),4)</f>
        <v>1.03</v>
      </c>
      <c r="T20" s="275">
        <f>ROUND(VLOOKUP(MID($E20,4,3),'Wochentag F(WT)'!$B$7:$J$22,T$9,0),4)</f>
        <v>1.02</v>
      </c>
      <c r="U20" s="275">
        <f>ROUND(VLOOKUP(MID($E20,4,3),'Wochentag F(WT)'!$B$7:$J$22,U$9,0),4)</f>
        <v>1.03</v>
      </c>
      <c r="V20" s="275">
        <f>ROUND(VLOOKUP(MID($E20,4,3),'Wochentag F(WT)'!$B$7:$J$22,V$9,0),4)</f>
        <v>1.01</v>
      </c>
      <c r="W20" s="275">
        <f>ROUND(VLOOKUP(MID($E20,4,3),'Wochentag F(WT)'!$B$7:$J$22,W$9,0),4)</f>
        <v>0.93</v>
      </c>
      <c r="X20" s="276">
        <f t="shared" si="2"/>
        <v>0.95000000000000018</v>
      </c>
      <c r="Y20" s="293"/>
      <c r="Z20" s="211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247</v>
      </c>
      <c r="E21" s="165" t="s">
        <v>4</v>
      </c>
      <c r="F21" s="297" t="str">
        <f>VLOOKUP($E21,'BDEW-Standard'!$B$3:$M$94,F$9,0)</f>
        <v>HK3</v>
      </c>
      <c r="H21" s="274">
        <f>ROUND(VLOOKUP($E21,'BDEW-Standard'!$B$3:$M$94,H$9,0),7)</f>
        <v>0.40409319999999999</v>
      </c>
      <c r="I21" s="274">
        <f>ROUND(VLOOKUP($E21,'BDEW-Standard'!$B$3:$M$94,I$9,0),7)</f>
        <v>-24.439296800000001</v>
      </c>
      <c r="J21" s="274">
        <f>ROUND(VLOOKUP($E21,'BDEW-Standard'!$B$3:$M$94,J$9,0),7)</f>
        <v>6.5718174999999999</v>
      </c>
      <c r="K21" s="274">
        <f>ROUND(VLOOKUP($E21,'BDEW-Standard'!$B$3:$M$94,K$9,0),7)</f>
        <v>0.71077100000000004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1.0561214000512988</v>
      </c>
      <c r="R21" s="275">
        <f>ROUND(VLOOKUP(MID($E21,4,3),'Wochentag F(WT)'!$B$7:$J$22,R$9,0),4)</f>
        <v>1</v>
      </c>
      <c r="S21" s="275">
        <f>ROUND(VLOOKUP(MID($E21,4,3),'Wochentag F(WT)'!$B$7:$J$22,S$9,0),4)</f>
        <v>1</v>
      </c>
      <c r="T21" s="275">
        <f>ROUND(VLOOKUP(MID($E21,4,3),'Wochentag F(WT)'!$B$7:$J$22,T$9,0),4)</f>
        <v>1</v>
      </c>
      <c r="U21" s="275">
        <f>ROUND(VLOOKUP(MID($E21,4,3),'Wochentag F(WT)'!$B$7:$J$22,U$9,0),4)</f>
        <v>1</v>
      </c>
      <c r="V21" s="275">
        <f>ROUND(VLOOKUP(MID($E21,4,3),'Wochentag F(WT)'!$B$7:$J$22,V$9,0),4)</f>
        <v>1</v>
      </c>
      <c r="W21" s="275">
        <f>ROUND(VLOOKUP(MID($E21,4,3),'Wochentag F(WT)'!$B$7:$J$22,W$9,0),4)</f>
        <v>1</v>
      </c>
      <c r="X21" s="276">
        <f t="shared" si="2"/>
        <v>1</v>
      </c>
      <c r="Y21" s="293"/>
      <c r="Z21" s="211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247</v>
      </c>
      <c r="E22" s="165" t="s">
        <v>662</v>
      </c>
      <c r="F22" s="297" t="str">
        <f>VLOOKUP($E22,'BDEW-Standard'!$B$3:$M$94,F$9,0)</f>
        <v>KO4</v>
      </c>
      <c r="H22" s="274">
        <f>ROUND(VLOOKUP($E22,'BDEW-Standard'!$B$3:$M$94,H$9,0),7)</f>
        <v>3.4428942999999999</v>
      </c>
      <c r="I22" s="274">
        <f>ROUND(VLOOKUP($E22,'BDEW-Standard'!$B$3:$M$94,I$9,0),7)</f>
        <v>-36.659050399999998</v>
      </c>
      <c r="J22" s="274">
        <f>ROUND(VLOOKUP($E22,'BDEW-Standard'!$B$3:$M$94,J$9,0),7)</f>
        <v>7.6083226000000002</v>
      </c>
      <c r="K22" s="274">
        <f>ROUND(VLOOKUP($E22,'BDEW-Standard'!$B$3:$M$94,K$9,0),7)</f>
        <v>7.4685000000000001E-2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0.97768382110526542</v>
      </c>
      <c r="R22" s="275">
        <f>ROUND(VLOOKUP(MID($E22,4,3),'Wochentag F(WT)'!$B$7:$J$22,R$9,0),4)</f>
        <v>1.0354000000000001</v>
      </c>
      <c r="S22" s="275">
        <f>ROUND(VLOOKUP(MID($E22,4,3),'Wochentag F(WT)'!$B$7:$J$22,S$9,0),4)</f>
        <v>1.0523</v>
      </c>
      <c r="T22" s="275">
        <f>ROUND(VLOOKUP(MID($E22,4,3),'Wochentag F(WT)'!$B$7:$J$22,T$9,0),4)</f>
        <v>1.0448999999999999</v>
      </c>
      <c r="U22" s="275">
        <f>ROUND(VLOOKUP(MID($E22,4,3),'Wochentag F(WT)'!$B$7:$J$22,U$9,0),4)</f>
        <v>1.0494000000000001</v>
      </c>
      <c r="V22" s="275">
        <f>ROUND(VLOOKUP(MID($E22,4,3),'Wochentag F(WT)'!$B$7:$J$22,V$9,0),4)</f>
        <v>0.98850000000000005</v>
      </c>
      <c r="W22" s="275">
        <f>ROUND(VLOOKUP(MID($E22,4,3),'Wochentag F(WT)'!$B$7:$J$22,W$9,0),4)</f>
        <v>0.88600000000000001</v>
      </c>
      <c r="X22" s="276">
        <f t="shared" si="2"/>
        <v>0.94349999999999934</v>
      </c>
      <c r="Y22" s="293"/>
      <c r="Z22" s="211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247</v>
      </c>
      <c r="E23" s="165" t="s">
        <v>671</v>
      </c>
      <c r="F23" s="297" t="str">
        <f>VLOOKUP($E23,'BDEW-Standard'!$B$3:$M$94,F$9,0)</f>
        <v>MF4</v>
      </c>
      <c r="H23" s="274">
        <f>ROUND(VLOOKUP($E23,'BDEW-Standard'!$B$3:$M$94,H$9,0),7)</f>
        <v>2.5187775000000001</v>
      </c>
      <c r="I23" s="274">
        <f>ROUND(VLOOKUP($E23,'BDEW-Standard'!$B$3:$M$94,I$9,0),7)</f>
        <v>-35.033375399999997</v>
      </c>
      <c r="J23" s="274">
        <f>ROUND(VLOOKUP($E23,'BDEW-Standard'!$B$3:$M$94,J$9,0),7)</f>
        <v>6.2240634000000004</v>
      </c>
      <c r="K23" s="274">
        <f>ROUND(VLOOKUP($E23,'BDEW-Standard'!$B$3:$M$94,K$9,0),7)</f>
        <v>0.10107820000000001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1.0146273685996503</v>
      </c>
      <c r="R23" s="275">
        <f>ROUND(VLOOKUP(MID($E23,4,3),'Wochentag F(WT)'!$B$7:$J$22,R$9,0),4)</f>
        <v>1.0354000000000001</v>
      </c>
      <c r="S23" s="275">
        <f>ROUND(VLOOKUP(MID($E23,4,3),'Wochentag F(WT)'!$B$7:$J$22,S$9,0),4)</f>
        <v>1.0523</v>
      </c>
      <c r="T23" s="275">
        <f>ROUND(VLOOKUP(MID($E23,4,3),'Wochentag F(WT)'!$B$7:$J$22,T$9,0),4)</f>
        <v>1.0448999999999999</v>
      </c>
      <c r="U23" s="275">
        <f>ROUND(VLOOKUP(MID($E23,4,3),'Wochentag F(WT)'!$B$7:$J$22,U$9,0),4)</f>
        <v>1.0494000000000001</v>
      </c>
      <c r="V23" s="275">
        <f>ROUND(VLOOKUP(MID($E23,4,3),'Wochentag F(WT)'!$B$7:$J$22,V$9,0),4)</f>
        <v>0.98850000000000005</v>
      </c>
      <c r="W23" s="275">
        <f>ROUND(VLOOKUP(MID($E23,4,3),'Wochentag F(WT)'!$B$7:$J$22,W$9,0),4)</f>
        <v>0.88600000000000001</v>
      </c>
      <c r="X23" s="276">
        <f t="shared" si="2"/>
        <v>0.94349999999999934</v>
      </c>
      <c r="Y23" s="293"/>
      <c r="Z23" s="211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247</v>
      </c>
      <c r="E24" s="165" t="s">
        <v>660</v>
      </c>
      <c r="F24" s="297" t="str">
        <f>VLOOKUP($E24,'BDEW-Standard'!$B$3:$M$94,F$9,0)</f>
        <v>MK4</v>
      </c>
      <c r="H24" s="274">
        <f>ROUND(VLOOKUP($E24,'BDEW-Standard'!$B$3:$M$94,H$9,0),7)</f>
        <v>3.1177248</v>
      </c>
      <c r="I24" s="274">
        <f>ROUND(VLOOKUP($E24,'BDEW-Standard'!$B$3:$M$94,I$9,0),7)</f>
        <v>-35.871506199999999</v>
      </c>
      <c r="J24" s="274">
        <f>ROUND(VLOOKUP($E24,'BDEW-Standard'!$B$3:$M$94,J$9,0),7)</f>
        <v>7.5186828999999999</v>
      </c>
      <c r="K24" s="274">
        <f>ROUND(VLOOKUP($E24,'BDEW-Standard'!$B$3:$M$94,K$9,0),7)</f>
        <v>3.4330100000000002E-2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0.9622064996731321</v>
      </c>
      <c r="R24" s="275">
        <f>ROUND(VLOOKUP(MID($E24,4,3),'Wochentag F(WT)'!$B$7:$J$22,R$9,0),4)</f>
        <v>1.0699000000000001</v>
      </c>
      <c r="S24" s="275">
        <f>ROUND(VLOOKUP(MID($E24,4,3),'Wochentag F(WT)'!$B$7:$J$22,S$9,0),4)</f>
        <v>1.0365</v>
      </c>
      <c r="T24" s="275">
        <f>ROUND(VLOOKUP(MID($E24,4,3),'Wochentag F(WT)'!$B$7:$J$22,T$9,0),4)</f>
        <v>0.99329999999999996</v>
      </c>
      <c r="U24" s="275">
        <f>ROUND(VLOOKUP(MID($E24,4,3),'Wochentag F(WT)'!$B$7:$J$22,U$9,0),4)</f>
        <v>0.99480000000000002</v>
      </c>
      <c r="V24" s="275">
        <f>ROUND(VLOOKUP(MID($E24,4,3),'Wochentag F(WT)'!$B$7:$J$22,V$9,0),4)</f>
        <v>1.0659000000000001</v>
      </c>
      <c r="W24" s="275">
        <f>ROUND(VLOOKUP(MID($E24,4,3),'Wochentag F(WT)'!$B$7:$J$22,W$9,0),4)</f>
        <v>0.93620000000000003</v>
      </c>
      <c r="X24" s="276">
        <f t="shared" si="2"/>
        <v>0.90339999999999954</v>
      </c>
      <c r="Y24" s="293"/>
      <c r="Z24" s="211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247</v>
      </c>
      <c r="E25" s="165" t="s">
        <v>669</v>
      </c>
      <c r="F25" s="297" t="str">
        <f>VLOOKUP($E25,'BDEW-Standard'!$B$3:$M$94,F$9,0)</f>
        <v>PD4</v>
      </c>
      <c r="H25" s="274">
        <f>ROUND(VLOOKUP($E25,'BDEW-Standard'!$B$3:$M$94,H$9,0),7)</f>
        <v>3.85</v>
      </c>
      <c r="I25" s="274">
        <f>ROUND(VLOOKUP($E25,'BDEW-Standard'!$B$3:$M$94,I$9,0),7)</f>
        <v>-37</v>
      </c>
      <c r="J25" s="274">
        <f>ROUND(VLOOKUP($E25,'BDEW-Standard'!$B$3:$M$94,J$9,0),7)</f>
        <v>10.2405021</v>
      </c>
      <c r="K25" s="274">
        <f>ROUND(VLOOKUP($E25,'BDEW-Standard'!$B$3:$M$94,K$9,0),7)</f>
        <v>4.6924300000000002E-2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0.75691065279879233</v>
      </c>
      <c r="R25" s="275">
        <f>ROUND(VLOOKUP(MID($E25,4,3),'Wochentag F(WT)'!$B$7:$J$22,R$9,0),4)</f>
        <v>1.0214000000000001</v>
      </c>
      <c r="S25" s="275">
        <f>ROUND(VLOOKUP(MID($E25,4,3),'Wochentag F(WT)'!$B$7:$J$22,S$9,0),4)</f>
        <v>1.0866</v>
      </c>
      <c r="T25" s="275">
        <f>ROUND(VLOOKUP(MID($E25,4,3),'Wochentag F(WT)'!$B$7:$J$22,T$9,0),4)</f>
        <v>1.0720000000000001</v>
      </c>
      <c r="U25" s="275">
        <f>ROUND(VLOOKUP(MID($E25,4,3),'Wochentag F(WT)'!$B$7:$J$22,U$9,0),4)</f>
        <v>1.0557000000000001</v>
      </c>
      <c r="V25" s="275">
        <f>ROUND(VLOOKUP(MID($E25,4,3),'Wochentag F(WT)'!$B$7:$J$22,V$9,0),4)</f>
        <v>1.0117</v>
      </c>
      <c r="W25" s="275">
        <f>ROUND(VLOOKUP(MID($E25,4,3),'Wochentag F(WT)'!$B$7:$J$22,W$9,0),4)</f>
        <v>0.90010000000000001</v>
      </c>
      <c r="X25" s="276">
        <f t="shared" si="2"/>
        <v>0.85249999999999915</v>
      </c>
      <c r="Y25" s="293"/>
      <c r="Z25" s="211"/>
    </row>
    <row r="26" spans="2:26" s="143" customFormat="1">
      <c r="B26" s="144">
        <v>15</v>
      </c>
      <c r="C26" s="145" t="str">
        <f t="shared" si="0"/>
        <v>Angaben gelten für alle Netzgebiete</v>
      </c>
      <c r="D26" s="62" t="s">
        <v>247</v>
      </c>
      <c r="E26" s="165" t="s">
        <v>666</v>
      </c>
      <c r="F26" s="297" t="str">
        <f>VLOOKUP($E26,'BDEW-Standard'!$B$3:$M$94,F$9,0)</f>
        <v>WA4</v>
      </c>
      <c r="H26" s="274">
        <f>ROUND(VLOOKUP($E26,'BDEW-Standard'!$B$3:$M$94,H$9,0),7)</f>
        <v>1.0535874999999999</v>
      </c>
      <c r="I26" s="274">
        <f>ROUND(VLOOKUP($E26,'BDEW-Standard'!$B$3:$M$94,I$9,0),7)</f>
        <v>-35.299999999999997</v>
      </c>
      <c r="J26" s="274">
        <f>ROUND(VLOOKUP($E26,'BDEW-Standard'!$B$3:$M$94,J$9,0),7)</f>
        <v>4.8662747</v>
      </c>
      <c r="K26" s="274">
        <f>ROUND(VLOOKUP($E26,'BDEW-Standard'!$B$3:$M$94,K$9,0),7)</f>
        <v>0.68110420000000005</v>
      </c>
      <c r="L26" s="338">
        <f>ROUND(VLOOKUP($E26,'BDEW-Standard'!$B$3:$M$94,L$9,0),1)</f>
        <v>40</v>
      </c>
      <c r="M26" s="274">
        <f>ROUND(VLOOKUP($E26,'BDEW-Standard'!$B$3:$M$94,M$9,0),7)</f>
        <v>0</v>
      </c>
      <c r="N26" s="274">
        <f>ROUND(VLOOKUP($E26,'BDEW-Standard'!$B$3:$M$94,N$9,0),7)</f>
        <v>0</v>
      </c>
      <c r="O26" s="274">
        <f>ROUND(VLOOKUP($E26,'BDEW-Standard'!$B$3:$M$94,O$9,0),7)</f>
        <v>0</v>
      </c>
      <c r="P26" s="274">
        <f>ROUND(VLOOKUP($E26,'BDEW-Standard'!$B$3:$M$94,P$9,0),7)</f>
        <v>0</v>
      </c>
      <c r="Q26" s="339">
        <f t="shared" si="1"/>
        <v>1.0844348950990992</v>
      </c>
      <c r="R26" s="275">
        <f>ROUND(VLOOKUP(MID($E26,4,3),'Wochentag F(WT)'!$B$7:$J$22,R$9,0),4)</f>
        <v>1.2457</v>
      </c>
      <c r="S26" s="275">
        <f>ROUND(VLOOKUP(MID($E26,4,3),'Wochentag F(WT)'!$B$7:$J$22,S$9,0),4)</f>
        <v>1.2615000000000001</v>
      </c>
      <c r="T26" s="275">
        <f>ROUND(VLOOKUP(MID($E26,4,3),'Wochentag F(WT)'!$B$7:$J$22,T$9,0),4)</f>
        <v>1.2706999999999999</v>
      </c>
      <c r="U26" s="275">
        <f>ROUND(VLOOKUP(MID($E26,4,3),'Wochentag F(WT)'!$B$7:$J$22,U$9,0),4)</f>
        <v>1.2430000000000001</v>
      </c>
      <c r="V26" s="275">
        <f>ROUND(VLOOKUP(MID($E26,4,3),'Wochentag F(WT)'!$B$7:$J$22,V$9,0),4)</f>
        <v>1.1275999999999999</v>
      </c>
      <c r="W26" s="275">
        <f>ROUND(VLOOKUP(MID($E26,4,3),'Wochentag F(WT)'!$B$7:$J$22,W$9,0),4)</f>
        <v>0.38769999999999999</v>
      </c>
      <c r="X26" s="276">
        <f t="shared" si="2"/>
        <v>0.46379999999999999</v>
      </c>
      <c r="Y26" s="293"/>
      <c r="Z26" s="211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6 H12:K26 C13:C33 C34:C41 M12:X26" unlockedFormula="1"/>
    <ignoredError sqref="L12:L26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C4" sqref="C4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Wunstorf GmbH &amp; Co. KG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9870083300003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42370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460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9" t="s">
        <v>583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398</v>
      </c>
      <c r="G10" s="347"/>
      <c r="H10" s="347"/>
      <c r="I10" s="347"/>
      <c r="J10" s="347"/>
      <c r="K10" s="347"/>
      <c r="L10" s="348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0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0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545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545</v>
      </c>
    </row>
    <row r="2" spans="1:16">
      <c r="A2" s="234"/>
      <c r="B2" s="233" t="s">
        <v>458</v>
      </c>
    </row>
    <row r="3" spans="1:16" ht="20.100000000000001" customHeight="1">
      <c r="A3" s="351" t="s">
        <v>248</v>
      </c>
      <c r="B3" s="235" t="s">
        <v>86</v>
      </c>
      <c r="C3" s="236"/>
      <c r="D3" s="353" t="s">
        <v>459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Rolf.Haack</cp:lastModifiedBy>
  <cp:lastPrinted>2015-03-20T22:59:10Z</cp:lastPrinted>
  <dcterms:created xsi:type="dcterms:W3CDTF">2015-01-15T05:25:41Z</dcterms:created>
  <dcterms:modified xsi:type="dcterms:W3CDTF">2015-08-20T14:52:27Z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DATEV-DMS_RA_REGISTER_NR">
    <vt:lpwstr>03717-06</vt:lpwstr>
  </property>
  <property fmtid="{D5CDD505-2E9C-101B-9397-08002B2CF9AE}" pid="4" name="DATEV-DMS_DOKU_NR">
    <vt:lpwstr>2780500</vt:lpwstr>
  </property>
  <property fmtid="{D5CDD505-2E9C-101B-9397-08002B2CF9AE}" pid="5" name="DATEV-DMS_MANDANT_NR">
    <vt:lpwstr>59999</vt:lpwstr>
  </property>
  <property fmtid="{D5CDD505-2E9C-101B-9397-08002B2CF9AE}" pid="6" name="DATEV-DMS_MANDANT_BEZ">
    <vt:lpwstr>BBH Kanzleiverwaltung (intern)</vt:lpwstr>
  </property>
</Properties>
</file>